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Meu Drive\Pessoal\"/>
    </mc:Choice>
  </mc:AlternateContent>
  <xr:revisionPtr revIDLastSave="0" documentId="13_ncr:1_{F82375EA-6284-45AE-A110-84BB5EA443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4" r:id="rId1"/>
    <sheet name="Tabela IRPF" sheetId="5" r:id="rId2"/>
  </sheets>
  <definedNames>
    <definedName name="IrComPGBL">'2023'!$L$23</definedName>
    <definedName name="IrrfFaixa1Aliquota">'Tabela IRPF'!$B$3</definedName>
    <definedName name="IrrfFaixa1Parcela">'Tabela IRPF'!$C$3</definedName>
    <definedName name="IrrfFaixa1Teto">'Tabela IRPF'!$A$3</definedName>
    <definedName name="IrrfFaixa2Aliquota">'Tabela IRPF'!$B$4</definedName>
    <definedName name="IrrfFaixa2Parcela">'Tabela IRPF'!$C$4</definedName>
    <definedName name="IrrfFaixa2Teto">'Tabela IRPF'!$A$4</definedName>
    <definedName name="IrrfFaixa3Aliquota">'Tabela IRPF'!$B$5</definedName>
    <definedName name="IrrfFaixa3Parcela">'Tabela IRPF'!$C$5</definedName>
    <definedName name="IrrfFaixa3Teto">'Tabela IRPF'!$A$5</definedName>
    <definedName name="IrrfFaixa4Aliquota">'Tabela IRPF'!$B$6</definedName>
    <definedName name="IrrfFaixa4Parcela">'Tabela IRPF'!$C$6</definedName>
    <definedName name="IrrfFaixa4Teto">'Tabela IRPF'!$A$6</definedName>
    <definedName name="IrrfFaixa5Aliquota">'Tabela IRPF'!$B$7</definedName>
    <definedName name="IrrfFaixa5Parcela">'Tabela IRPF'!$C$7</definedName>
    <definedName name="IrSemPGBL">'2023'!$K$23</definedName>
    <definedName name="Resumo_BeneficioDisponivelAposFolha">'2023'!$B$22</definedName>
    <definedName name="Resumo_BeneficioFiscal">'2023'!$B$20</definedName>
    <definedName name="Resumo_BeneficioNaoAproveitado">'2023'!$B$24</definedName>
    <definedName name="Resumo_ContribuicoesExtra">'2023'!$B$23</definedName>
    <definedName name="Resumo_ContribuicoesFolha">'2023'!$B$21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D15" i="4"/>
  <c r="B21" i="4" s="1"/>
  <c r="G15" i="4"/>
  <c r="B23" i="4" s="1"/>
  <c r="B15" i="4" l="1"/>
  <c r="K21" i="4" s="1"/>
  <c r="K23" i="4" l="1"/>
  <c r="B20" i="4"/>
  <c r="L21" i="4" s="1"/>
  <c r="K22" i="4" l="1"/>
  <c r="B22" i="4"/>
  <c r="B24" i="4" s="1"/>
  <c r="L22" i="4"/>
  <c r="L23" i="4" l="1"/>
  <c r="M23" i="4" s="1"/>
  <c r="B25" i="4" l="1"/>
  <c r="L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 Aranha</author>
  </authors>
  <commentList>
    <comment ref="B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Salário ou Pró Labore brutos</t>
        </r>
        <r>
          <rPr>
            <sz val="9"/>
            <color indexed="81"/>
            <rFont val="Segoe UI"/>
            <family val="2"/>
          </rPr>
          <t>, sem descontar INSS e IRRF
NÃO inclui:
 - 13º
 - PLR / PPR
 - Lucros e Dividendos</t>
        </r>
      </text>
    </comment>
    <comment ref="D2" authorId="0" shapeId="0" xr:uid="{00000000-0006-0000-0000-000002000000}">
      <text>
        <r>
          <rPr>
            <sz val="9"/>
            <color indexed="81"/>
            <rFont val="Segoe UI"/>
            <family val="2"/>
          </rPr>
          <t>Descontos em folha para Previdência Privada, caso haja.</t>
        </r>
      </text>
    </comment>
  </commentList>
</comments>
</file>

<file path=xl/sharedStrings.xml><?xml version="1.0" encoding="utf-8"?>
<sst xmlns="http://schemas.openxmlformats.org/spreadsheetml/2006/main" count="36" uniqueCount="34">
  <si>
    <t>Folha de Pagamento / Pró Labore</t>
  </si>
  <si>
    <t>Contribuições Adicionais em PGBL</t>
  </si>
  <si>
    <t>Mês</t>
  </si>
  <si>
    <t>Renda Tributável</t>
  </si>
  <si>
    <t>INSS</t>
  </si>
  <si>
    <t>Contribuições Prev na Folha</t>
  </si>
  <si>
    <t>Data</t>
  </si>
  <si>
    <t>Valor (R$)</t>
  </si>
  <si>
    <t>Fundo / Plano</t>
  </si>
  <si>
    <t>Resumo</t>
  </si>
  <si>
    <t>Comparação</t>
  </si>
  <si>
    <t>Benefício Fiscal (12%)</t>
  </si>
  <si>
    <t>Valor que pode ser investido em PGBL gerando benefício fiscal</t>
  </si>
  <si>
    <t>Sem PGBL</t>
  </si>
  <si>
    <t>Com PGBL</t>
  </si>
  <si>
    <t>Contribuições Folha</t>
  </si>
  <si>
    <t>Benefício Disponível após Folha</t>
  </si>
  <si>
    <t>Alíquota IR</t>
  </si>
  <si>
    <t>Contribuições extras</t>
  </si>
  <si>
    <t>IR (R$)</t>
  </si>
  <si>
    <t>Benefício não aproveitado</t>
  </si>
  <si>
    <t>&lt;&lt;&lt;</t>
  </si>
  <si>
    <t>Desconto Efetivo no IR</t>
  </si>
  <si>
    <t>Tabela IRPF</t>
  </si>
  <si>
    <t>Valor Teto</t>
  </si>
  <si>
    <t>Alíquota</t>
  </si>
  <si>
    <t>Parcela a Deduzir</t>
  </si>
  <si>
    <t>Doação máxima</t>
  </si>
  <si>
    <t>Contabilidade para PJ's</t>
  </si>
  <si>
    <t>Atendimento humano</t>
  </si>
  <si>
    <t>Acesso ao contador</t>
  </si>
  <si>
    <t>Sem período de fidelidade</t>
  </si>
  <si>
    <t>Sem multas por cancelamento</t>
  </si>
  <si>
    <t>Entre em contato! WhatsApp 12996677042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</si>
</sst>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 tint="-0.499984740745262"/>
      <name val="Aptos Narrow"/>
      <family val="2"/>
    </font>
    <font>
      <b/>
      <sz val="12"/>
      <color theme="9" tint="-0.499984740745262"/>
      <name val="Aptos Narrow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9" fillId="9" borderId="2" applyNumberFormat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47">
    <xf numFmtId="0" fontId="0" fillId="0" borderId="0" xfId="0"/>
    <xf numFmtId="17" fontId="0" fillId="0" borderId="0" xfId="0" applyNumberFormat="1"/>
    <xf numFmtId="40" fontId="0" fillId="0" borderId="0" xfId="0" applyNumberFormat="1" applyAlignment="1">
      <alignment horizontal="right"/>
    </xf>
    <xf numFmtId="0" fontId="0" fillId="5" borderId="0" xfId="0" applyFill="1"/>
    <xf numFmtId="4" fontId="0" fillId="5" borderId="0" xfId="0" applyNumberFormat="1" applyFill="1"/>
    <xf numFmtId="0" fontId="2" fillId="4" borderId="0" xfId="3"/>
    <xf numFmtId="164" fontId="2" fillId="4" borderId="0" xfId="3" applyNumberFormat="1"/>
    <xf numFmtId="0" fontId="2" fillId="2" borderId="0" xfId="1"/>
    <xf numFmtId="164" fontId="2" fillId="2" borderId="1" xfId="1" applyNumberFormat="1" applyBorder="1"/>
    <xf numFmtId="164" fontId="2" fillId="2" borderId="0" xfId="1" applyNumberFormat="1"/>
    <xf numFmtId="0" fontId="1" fillId="3" borderId="0" xfId="2" applyFont="1"/>
    <xf numFmtId="4" fontId="1" fillId="3" borderId="1" xfId="2" applyNumberFormat="1" applyFont="1" applyBorder="1"/>
    <xf numFmtId="0" fontId="0" fillId="5" borderId="0" xfId="0" applyFill="1" applyAlignment="1">
      <alignment vertical="center"/>
    </xf>
    <xf numFmtId="0" fontId="0" fillId="2" borderId="0" xfId="1" applyFont="1"/>
    <xf numFmtId="0" fontId="0" fillId="0" borderId="0" xfId="0" applyAlignment="1">
      <alignment vertical="top" wrapText="1"/>
    </xf>
    <xf numFmtId="0" fontId="0" fillId="5" borderId="0" xfId="0" applyFill="1" applyAlignment="1">
      <alignment vertical="top" wrapText="1"/>
    </xf>
    <xf numFmtId="4" fontId="0" fillId="0" borderId="0" xfId="0" applyNumberFormat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 vertical="top" wrapText="1"/>
    </xf>
    <xf numFmtId="4" fontId="1" fillId="5" borderId="1" xfId="0" applyNumberFormat="1" applyFont="1" applyFill="1" applyBorder="1"/>
    <xf numFmtId="4" fontId="8" fillId="5" borderId="0" xfId="0" applyNumberFormat="1" applyFont="1" applyFill="1"/>
    <xf numFmtId="10" fontId="0" fillId="0" borderId="0" xfId="0" applyNumberFormat="1" applyAlignment="1">
      <alignment horizontal="left"/>
    </xf>
    <xf numFmtId="4" fontId="0" fillId="0" borderId="0" xfId="0" applyNumberFormat="1"/>
    <xf numFmtId="10" fontId="0" fillId="0" borderId="0" xfId="0" applyNumberFormat="1" applyAlignment="1">
      <alignment horizontal="right"/>
    </xf>
    <xf numFmtId="0" fontId="0" fillId="5" borderId="0" xfId="0" applyFill="1" applyAlignment="1">
      <alignment horizontal="right" vertical="center"/>
    </xf>
    <xf numFmtId="0" fontId="0" fillId="5" borderId="0" xfId="0" applyFill="1" applyAlignment="1">
      <alignment horizontal="right" vertical="top" wrapText="1"/>
    </xf>
    <xf numFmtId="0" fontId="0" fillId="5" borderId="0" xfId="0" applyFill="1" applyAlignment="1">
      <alignment horizontal="right"/>
    </xf>
    <xf numFmtId="0" fontId="2" fillId="11" borderId="0" xfId="9" applyAlignment="1">
      <alignment horizontal="right" wrapText="1"/>
    </xf>
    <xf numFmtId="0" fontId="2" fillId="11" borderId="0" xfId="9" applyAlignment="1">
      <alignment horizontal="right"/>
    </xf>
    <xf numFmtId="4" fontId="10" fillId="9" borderId="2" xfId="7" applyNumberFormat="1" applyFont="1"/>
    <xf numFmtId="165" fontId="10" fillId="9" borderId="2" xfId="7" applyNumberFormat="1" applyFont="1"/>
    <xf numFmtId="4" fontId="11" fillId="5" borderId="0" xfId="0" applyNumberFormat="1" applyFont="1" applyFill="1"/>
    <xf numFmtId="10" fontId="12" fillId="5" borderId="0" xfId="0" applyNumberFormat="1" applyFont="1" applyFill="1"/>
    <xf numFmtId="4" fontId="10" fillId="12" borderId="2" xfId="7" applyNumberFormat="1" applyFont="1" applyFill="1"/>
    <xf numFmtId="4" fontId="13" fillId="5" borderId="0" xfId="0" applyNumberFormat="1" applyFont="1" applyFill="1"/>
    <xf numFmtId="0" fontId="5" fillId="7" borderId="0" xfId="5" applyFont="1" applyAlignment="1">
      <alignment horizontal="center" vertical="center"/>
    </xf>
    <xf numFmtId="0" fontId="4" fillId="6" borderId="0" xfId="4" applyFont="1" applyAlignment="1">
      <alignment horizontal="center" vertical="center"/>
    </xf>
    <xf numFmtId="0" fontId="4" fillId="8" borderId="0" xfId="6" applyFont="1" applyAlignment="1">
      <alignment horizontal="center" vertical="center"/>
    </xf>
    <xf numFmtId="0" fontId="4" fillId="10" borderId="0" xfId="8" applyFont="1" applyAlignment="1">
      <alignment horizontal="center"/>
    </xf>
    <xf numFmtId="0" fontId="14" fillId="13" borderId="0" xfId="0" applyFont="1" applyFill="1"/>
    <xf numFmtId="0" fontId="0" fillId="13" borderId="0" xfId="0" applyFill="1" applyAlignment="1">
      <alignment horizontal="right"/>
    </xf>
    <xf numFmtId="0" fontId="0" fillId="13" borderId="0" xfId="0" applyFill="1"/>
    <xf numFmtId="0" fontId="15" fillId="13" borderId="0" xfId="0" applyFont="1" applyFill="1"/>
    <xf numFmtId="0" fontId="16" fillId="5" borderId="0" xfId="10" applyFill="1"/>
  </cellXfs>
  <cellStyles count="11">
    <cellStyle name="20% - Ênfase2" xfId="1" builtinId="34"/>
    <cellStyle name="20% - Ênfase3" xfId="2" builtinId="38"/>
    <cellStyle name="20% - Ênfase6" xfId="3" builtinId="50"/>
    <cellStyle name="40% - Ênfase3" xfId="5" builtinId="39"/>
    <cellStyle name="60% - Ênfase3" xfId="9" builtinId="40"/>
    <cellStyle name="Ênfase2" xfId="4" builtinId="33"/>
    <cellStyle name="Ênfase3" xfId="8" builtinId="37"/>
    <cellStyle name="Ênfase6" xfId="6" builtinId="49"/>
    <cellStyle name="Hiperlink" xfId="10" builtinId="8"/>
    <cellStyle name="Normal" xfId="0" builtinId="0"/>
    <cellStyle name="Saída" xfId="7" builtinId="2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numFmt numFmtId="4" formatCode="#,##0.00"/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8" formatCode="#,##0.00;[Red]\-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166" formatCode="#,##0.00\ _€;[Red]\-#,##0.00\ _€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textRotation="0" indent="0" justifyLastLine="0" shrinkToFit="0" readingOrder="0"/>
    </dxf>
    <dxf>
      <numFmt numFmtId="22" formatCode="mmm/yy"/>
    </dxf>
    <dxf>
      <numFmt numFmtId="22" formatCode="mmm/yy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i.whatsapp.com/send?phone=5512996677042&amp;text=Oi.%20Estava%20mexendo%20na%20calculadora%20de%20previd%C3%AAncia%20e%20IR%20que%20baixei%20no%20blog%20Contrato%20PJ.%0A%0AGostaria%20de%20falar%20sobre%20*contabilidade%20para%20PJs*.%20Pode%20me%20ajudar?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41412</xdr:colOff>
      <xdr:row>0</xdr:row>
      <xdr:rowOff>281609</xdr:rowOff>
    </xdr:from>
    <xdr:to>
      <xdr:col>12</xdr:col>
      <xdr:colOff>53008</xdr:colOff>
      <xdr:row>1</xdr:row>
      <xdr:rowOff>292130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8A273-43B2-E98B-BF0A-B75532D08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8847" y="281609"/>
          <a:ext cx="3067878" cy="4577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FolhaTable" displayName="FolhaTable" ref="A2:D15" totalsRowCount="1" headerRowDxfId="20">
  <autoFilter ref="A2:D14" xr:uid="{00000000-0009-0000-0100-000003000000}"/>
  <tableColumns count="4">
    <tableColumn id="1" xr3:uid="{00000000-0010-0000-0000-000001000000}" name="Mês" dataDxfId="19" totalsRowDxfId="18"/>
    <tableColumn id="2" xr3:uid="{00000000-0010-0000-0000-000002000000}" name="Renda Tributável" totalsRowFunction="sum" dataDxfId="17" totalsRowDxfId="16"/>
    <tableColumn id="4" xr3:uid="{80EB1F98-5822-4636-AA18-1D893BA05243}" name="INSS" totalsRowFunction="custom" dataDxfId="15" totalsRowDxfId="14">
      <totalsRowFormula>SUBTOTAL(109,C3:C14)</totalsRowFormula>
    </tableColumn>
    <tableColumn id="3" xr3:uid="{00000000-0010-0000-0000-000003000000}" name="Contribuições Prev na Folha" totalsRowFunction="sum" dataDxfId="13" totalsRowDxfId="1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ContribuicoesTable" displayName="ContribuicoesTable" ref="F2:H15" totalsRowCount="1" headerRowDxfId="11">
  <autoFilter ref="F2:H14" xr:uid="{00000000-0009-0000-0100-000004000000}"/>
  <tableColumns count="3">
    <tableColumn id="1" xr3:uid="{00000000-0010-0000-0100-000001000000}" name="Data" dataDxfId="10" totalsRowDxfId="9"/>
    <tableColumn id="2" xr3:uid="{00000000-0010-0000-0100-000002000000}" name="Valor (R$)" totalsRowFunction="sum" dataDxfId="8" totalsRowDxfId="7"/>
    <tableColumn id="3" xr3:uid="{00000000-0010-0000-0100-000003000000}" name="Fundo / Plano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IrrfTable" displayName="IrrfTable" ref="A2:C8" totalsRowShown="0">
  <tableColumns count="3">
    <tableColumn id="1" xr3:uid="{00000000-0010-0000-0200-000001000000}" name="Valor Teto" dataDxfId="6"/>
    <tableColumn id="2" xr3:uid="{00000000-0010-0000-0200-000002000000}" name="Alíquota" dataDxfId="5"/>
    <tableColumn id="3" xr3:uid="{00000000-0010-0000-0200-000003000000}" name="Parcela a Deduzir" data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i.whatsapp.com/send?phone=5512996677042&amp;text=Oi.%20Estava%20mexendo%20na%20calculadora%20de%20previd%C3%AAncia%20e%20IR%20que%20baixei%20no%20blog%20Contrato%20PJ.%0A%0AGostaria%20de%20falar%20sobre%20*contabilidade%20para%20PJs*.%20Pode%20me%20ajudar?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115" zoomScaleNormal="115" workbookViewId="0">
      <selection activeCell="K14" sqref="K14"/>
    </sheetView>
  </sheetViews>
  <sheetFormatPr defaultColWidth="9.140625" defaultRowHeight="15" x14ac:dyDescent="0.25"/>
  <cols>
    <col min="1" max="1" width="29.140625" style="3" customWidth="1"/>
    <col min="2" max="2" width="13.5703125" style="4" customWidth="1"/>
    <col min="3" max="3" width="9.85546875" style="4" customWidth="1"/>
    <col min="4" max="4" width="16.42578125" style="3" customWidth="1"/>
    <col min="5" max="6" width="13.7109375" style="3" customWidth="1"/>
    <col min="7" max="7" width="11.28515625" style="3" customWidth="1"/>
    <col min="8" max="8" width="20.140625" style="3" customWidth="1"/>
    <col min="9" max="9" width="9.140625" style="3"/>
    <col min="10" max="10" width="17" style="29" customWidth="1"/>
    <col min="11" max="12" width="14.42578125" style="3" customWidth="1"/>
    <col min="13" max="16384" width="9.140625" style="3"/>
  </cols>
  <sheetData>
    <row r="1" spans="1:12" s="12" customFormat="1" ht="35.25" customHeight="1" x14ac:dyDescent="0.25">
      <c r="A1" s="40" t="s">
        <v>0</v>
      </c>
      <c r="B1" s="40"/>
      <c r="C1" s="40"/>
      <c r="D1" s="40"/>
      <c r="F1" s="39" t="s">
        <v>1</v>
      </c>
      <c r="G1" s="39"/>
      <c r="H1" s="39"/>
      <c r="J1" s="27"/>
    </row>
    <row r="2" spans="1:12" s="15" customFormat="1" ht="30" x14ac:dyDescent="0.25">
      <c r="A2" s="14" t="s">
        <v>2</v>
      </c>
      <c r="B2" s="16" t="s">
        <v>3</v>
      </c>
      <c r="C2" s="16" t="s">
        <v>4</v>
      </c>
      <c r="D2" s="16" t="s">
        <v>5</v>
      </c>
      <c r="F2" s="17" t="s">
        <v>6</v>
      </c>
      <c r="G2" s="21" t="s">
        <v>7</v>
      </c>
      <c r="H2" s="14" t="s">
        <v>8</v>
      </c>
      <c r="K2" s="28"/>
    </row>
    <row r="3" spans="1:12" ht="15.75" x14ac:dyDescent="0.25">
      <c r="A3" s="1">
        <v>44927</v>
      </c>
      <c r="B3" s="2"/>
      <c r="C3" s="2"/>
      <c r="D3" s="2">
        <v>0</v>
      </c>
      <c r="F3" s="18"/>
      <c r="G3" s="20"/>
      <c r="H3"/>
      <c r="I3" s="15"/>
      <c r="J3" s="45" t="s">
        <v>28</v>
      </c>
      <c r="K3" s="43"/>
      <c r="L3" s="44"/>
    </row>
    <row r="4" spans="1:12" x14ac:dyDescent="0.25">
      <c r="A4" s="1">
        <v>44958</v>
      </c>
      <c r="B4" s="2"/>
      <c r="C4" s="2"/>
      <c r="D4" s="2">
        <v>0</v>
      </c>
      <c r="F4" s="18"/>
      <c r="G4" s="20"/>
      <c r="H4"/>
      <c r="I4" s="15"/>
      <c r="J4" s="42" t="s">
        <v>29</v>
      </c>
      <c r="K4" s="43"/>
      <c r="L4" s="44"/>
    </row>
    <row r="5" spans="1:12" x14ac:dyDescent="0.25">
      <c r="A5" s="1">
        <v>44986</v>
      </c>
      <c r="B5" s="2"/>
      <c r="C5" s="2"/>
      <c r="D5" s="2">
        <v>0</v>
      </c>
      <c r="F5" s="18"/>
      <c r="G5" s="20"/>
      <c r="H5"/>
      <c r="I5" s="15"/>
      <c r="J5" s="42" t="s">
        <v>30</v>
      </c>
      <c r="K5" s="43"/>
      <c r="L5" s="44"/>
    </row>
    <row r="6" spans="1:12" x14ac:dyDescent="0.25">
      <c r="A6" s="1">
        <v>45017</v>
      </c>
      <c r="B6" s="2"/>
      <c r="C6" s="2"/>
      <c r="D6" s="2">
        <v>0</v>
      </c>
      <c r="F6" s="18"/>
      <c r="G6" s="20"/>
      <c r="H6"/>
      <c r="I6" s="15"/>
      <c r="J6" s="42" t="s">
        <v>32</v>
      </c>
      <c r="K6" s="43"/>
      <c r="L6" s="44"/>
    </row>
    <row r="7" spans="1:12" x14ac:dyDescent="0.25">
      <c r="A7" s="1">
        <v>45047</v>
      </c>
      <c r="B7" s="2"/>
      <c r="C7" s="2"/>
      <c r="D7" s="2">
        <v>0</v>
      </c>
      <c r="F7" s="18"/>
      <c r="G7" s="20"/>
      <c r="H7"/>
      <c r="J7" s="42" t="s">
        <v>31</v>
      </c>
      <c r="K7" s="43"/>
      <c r="L7" s="44"/>
    </row>
    <row r="8" spans="1:12" x14ac:dyDescent="0.25">
      <c r="A8" s="1">
        <v>45078</v>
      </c>
      <c r="B8" s="2"/>
      <c r="C8" s="2"/>
      <c r="D8" s="2">
        <v>0</v>
      </c>
      <c r="F8" s="18"/>
      <c r="G8" s="20"/>
      <c r="H8"/>
      <c r="J8" s="46" t="s">
        <v>33</v>
      </c>
      <c r="K8" s="29"/>
    </row>
    <row r="9" spans="1:12" x14ac:dyDescent="0.25">
      <c r="A9" s="1">
        <v>45108</v>
      </c>
      <c r="B9" s="2"/>
      <c r="C9" s="2"/>
      <c r="D9" s="2">
        <v>0</v>
      </c>
      <c r="F9" s="18"/>
      <c r="G9" s="20"/>
      <c r="H9"/>
      <c r="J9" s="3"/>
      <c r="K9" s="29"/>
    </row>
    <row r="10" spans="1:12" x14ac:dyDescent="0.25">
      <c r="A10" s="1">
        <v>45139</v>
      </c>
      <c r="B10" s="2"/>
      <c r="C10" s="2"/>
      <c r="D10" s="2">
        <v>0</v>
      </c>
      <c r="F10" s="18"/>
      <c r="G10" s="20"/>
      <c r="H10"/>
      <c r="J10" s="3"/>
      <c r="K10" s="29"/>
    </row>
    <row r="11" spans="1:12" x14ac:dyDescent="0.25">
      <c r="A11" s="1">
        <v>45170</v>
      </c>
      <c r="B11" s="2"/>
      <c r="C11" s="2"/>
      <c r="D11" s="2">
        <v>0</v>
      </c>
      <c r="F11" s="18"/>
      <c r="G11" s="20"/>
      <c r="H11"/>
      <c r="J11" s="3"/>
      <c r="K11" s="29"/>
    </row>
    <row r="12" spans="1:12" x14ac:dyDescent="0.25">
      <c r="A12" s="1">
        <v>45200</v>
      </c>
      <c r="B12" s="2"/>
      <c r="C12" s="2"/>
      <c r="D12" s="2">
        <v>0</v>
      </c>
      <c r="F12" s="18"/>
      <c r="G12" s="20"/>
      <c r="H12"/>
      <c r="J12" s="3"/>
      <c r="K12" s="29"/>
    </row>
    <row r="13" spans="1:12" x14ac:dyDescent="0.25">
      <c r="A13" s="1">
        <v>45231</v>
      </c>
      <c r="B13" s="2"/>
      <c r="C13" s="2"/>
      <c r="D13" s="2">
        <v>0</v>
      </c>
      <c r="F13" s="18"/>
      <c r="G13" s="20"/>
      <c r="H13"/>
      <c r="J13" s="3"/>
      <c r="K13" s="29"/>
    </row>
    <row r="14" spans="1:12" x14ac:dyDescent="0.25">
      <c r="A14" s="1">
        <v>45261</v>
      </c>
      <c r="B14" s="2"/>
      <c r="C14" s="2"/>
      <c r="D14" s="2">
        <v>0</v>
      </c>
      <c r="F14" s="18"/>
      <c r="G14" s="20"/>
      <c r="H14"/>
      <c r="J14" s="3"/>
      <c r="K14" s="29"/>
    </row>
    <row r="15" spans="1:12" x14ac:dyDescent="0.25">
      <c r="A15" s="1"/>
      <c r="B15" s="20">
        <f>SUBTOTAL(109,FolhaTable[Renda Tributável])</f>
        <v>0</v>
      </c>
      <c r="C15" s="20">
        <f>SUBTOTAL(109,C3:C14)</f>
        <v>0</v>
      </c>
      <c r="D15" s="20">
        <f>SUBTOTAL(109,FolhaTable[Contribuições Prev na Folha])</f>
        <v>0</v>
      </c>
      <c r="F15" s="19"/>
      <c r="G15" s="20">
        <f>SUBTOTAL(109,ContribuicoesTable[Valor (R$)])</f>
        <v>0</v>
      </c>
      <c r="H15"/>
      <c r="J15" s="3"/>
      <c r="K15" s="29"/>
    </row>
    <row r="19" spans="1:15" ht="24.75" customHeight="1" x14ac:dyDescent="0.25">
      <c r="A19" s="38" t="s">
        <v>9</v>
      </c>
      <c r="B19" s="38"/>
      <c r="J19" s="38" t="s">
        <v>10</v>
      </c>
      <c r="K19" s="38"/>
      <c r="L19" s="38"/>
    </row>
    <row r="20" spans="1:15" x14ac:dyDescent="0.25">
      <c r="A20" s="5" t="s">
        <v>11</v>
      </c>
      <c r="B20" s="6">
        <f>FolhaTable[[#Totals],[Renda Tributável]] * 12%</f>
        <v>0</v>
      </c>
      <c r="C20" s="23" t="s">
        <v>12</v>
      </c>
      <c r="K20" s="30" t="s">
        <v>13</v>
      </c>
      <c r="L20" s="30" t="s">
        <v>14</v>
      </c>
    </row>
    <row r="21" spans="1:15" x14ac:dyDescent="0.25">
      <c r="A21" s="5" t="s">
        <v>15</v>
      </c>
      <c r="B21" s="6">
        <f>-FolhaTable[[#Totals],[Contribuições Prev na Folha]]</f>
        <v>0</v>
      </c>
      <c r="J21" s="31" t="s">
        <v>3</v>
      </c>
      <c r="K21" s="32">
        <f>FolhaTable[[#Totals],[Renda Tributável]] - FolhaTable[[#Totals],[INSS]]</f>
        <v>0</v>
      </c>
      <c r="L21" s="32">
        <f xml:space="preserve"> IF(
ABS(Resumo_ContribuicoesFolha+Resumo_ContribuicoesExtra) &gt; Resumo_BeneficioFiscal,
FolhaTable[[#Totals],[Renda Tributável]]-Resumo_BeneficioFiscal,
FolhaTable[[#Totals],[Renda Tributável]]+Resumo_ContribuicoesFolha+Resumo_ContribuicoesExtra) - FolhaTable[[#Totals],[INSS]]</f>
        <v>0</v>
      </c>
      <c r="O21" s="4"/>
    </row>
    <row r="22" spans="1:15" x14ac:dyDescent="0.25">
      <c r="A22" s="13" t="s">
        <v>16</v>
      </c>
      <c r="B22" s="8">
        <f>Resumo_BeneficioFiscal+Resumo_ContribuicoesFolha</f>
        <v>0</v>
      </c>
      <c r="J22" s="31" t="s">
        <v>17</v>
      </c>
      <c r="K22" s="33">
        <f>IF(K21&lt;=IrrfFaixa1Teto,   IrrfFaixa1Aliquota,
  IF(K21&lt;=IrrfFaixa2Teto,   IrrfFaixa2Aliquota,
  IF(K21&lt;=IrrfFaixa3Teto,   IrrfFaixa3Aliquota,
  IF(K21&lt;=IrrfFaixa4Teto,   IrrfFaixa4Aliquota,
     IrrfFaixa5Aliquota ))))</f>
        <v>0</v>
      </c>
      <c r="L22" s="33">
        <f>IF(L21&lt;=IrrfFaixa1Teto,   IrrfFaixa1Aliquota,
  IF(L21&lt;=IrrfFaixa2Teto,   IrrfFaixa2Aliquota,
  IF(L21&lt;=IrrfFaixa3Teto,   IrrfFaixa3Aliquota,
  IF(L21&lt;=IrrfFaixa4Teto,   IrrfFaixa4Aliquota,
     IrrfFaixa5Aliquota ))))</f>
        <v>0</v>
      </c>
    </row>
    <row r="23" spans="1:15" x14ac:dyDescent="0.25">
      <c r="A23" s="7" t="s">
        <v>18</v>
      </c>
      <c r="B23" s="9">
        <f>-ContribuicoesTable[[#Totals],[Valor (R$)]]</f>
        <v>0</v>
      </c>
      <c r="J23" s="31" t="s">
        <v>19</v>
      </c>
      <c r="K23" s="32">
        <f>IF(K21&lt;=IrrfFaixa1Teto,   K21 * IrrfFaixa1Aliquota - IrrfFaixa1Parcela,
  IF(K21&lt;=IrrfFaixa2Teto,   K21 * IrrfFaixa2Aliquota - IrrfFaixa2Parcela,
  IF(K21&lt;=IrrfFaixa3Teto,   K21 * IrrfFaixa3Aliquota - IrrfFaixa3Parcela,
  IF(K21&lt;=IrrfFaixa4Teto,   K21 * IrrfFaixa4Aliquota - IrrfFaixa4Parcela,
     K21 * IrrfFaixa5Aliquota - IrrfFaixa5Parcela))))</f>
        <v>0</v>
      </c>
      <c r="L23" s="32">
        <f>IF(L21&lt;=IrrfFaixa1Teto,   L21 * IrrfFaixa1Aliquota - IrrfFaixa1Parcela,
  IF(L21&lt;=IrrfFaixa2Teto,   L21 * IrrfFaixa2Aliquota - IrrfFaixa2Parcela,
  IF(L21&lt;=IrrfFaixa3Teto,   L21 * IrrfFaixa3Aliquota - IrrfFaixa3Parcela,
  IF(L21&lt;=IrrfFaixa4Teto,   L21 * IrrfFaixa4Aliquota - IrrfFaixa4Parcela,
     L21 * IrrfFaixa5Aliquota - IrrfFaixa5Parcela))))</f>
        <v>0</v>
      </c>
      <c r="M23" s="35" t="str">
        <f>IF(IrSemPGBL = 0, "", -(1 - IrComPGBL / IrSemPGBL))</f>
        <v/>
      </c>
    </row>
    <row r="24" spans="1:15" ht="15.75" x14ac:dyDescent="0.25">
      <c r="A24" s="10" t="s">
        <v>20</v>
      </c>
      <c r="B24" s="22">
        <f>IF(Resumo_BeneficioDisponivelAposFolha+Resumo_ContribuicoesExtra&lt;0, 0, Resumo_BeneficioDisponivelAposFolha+Resumo_ContribuicoesExtra)</f>
        <v>0</v>
      </c>
      <c r="C24" s="34" t="s">
        <v>21</v>
      </c>
      <c r="E24" s="4"/>
      <c r="J24" s="31" t="s">
        <v>27</v>
      </c>
      <c r="K24" s="36"/>
      <c r="L24" s="32">
        <f>L23*0.06</f>
        <v>0</v>
      </c>
    </row>
    <row r="25" spans="1:15" x14ac:dyDescent="0.25">
      <c r="A25" s="10" t="s">
        <v>22</v>
      </c>
      <c r="B25" s="11">
        <f>IrSemPGBL-IrComPGBL</f>
        <v>0</v>
      </c>
      <c r="C25" s="4" t="s">
        <v>21</v>
      </c>
    </row>
    <row r="26" spans="1:15" x14ac:dyDescent="0.25">
      <c r="L26" s="4"/>
    </row>
    <row r="28" spans="1:15" x14ac:dyDescent="0.25">
      <c r="B28" s="37"/>
      <c r="C28" s="37"/>
      <c r="L28" s="4"/>
    </row>
    <row r="29" spans="1:15" x14ac:dyDescent="0.25">
      <c r="L29" s="4"/>
    </row>
  </sheetData>
  <mergeCells count="4">
    <mergeCell ref="A19:B19"/>
    <mergeCell ref="J19:L19"/>
    <mergeCell ref="F1:H1"/>
    <mergeCell ref="A1:D1"/>
  </mergeCells>
  <conditionalFormatting sqref="B24">
    <cfRule type="cellIs" dxfId="3" priority="1" operator="equal">
      <formula>0</formula>
    </cfRule>
    <cfRule type="cellIs" dxfId="2" priority="2" operator="between">
      <formula>-99.99</formula>
      <formula>99.99</formula>
    </cfRule>
    <cfRule type="cellIs" dxfId="1" priority="3" operator="lessThan">
      <formula>-100</formula>
    </cfRule>
    <cfRule type="cellIs" dxfId="0" priority="4" operator="greaterThan">
      <formula>100</formula>
    </cfRule>
  </conditionalFormatting>
  <hyperlinks>
    <hyperlink ref="J8" r:id="rId1" xr:uid="{098F1415-8A2E-4AAD-BE2D-2FCA1EFF608C}"/>
  </hyperlinks>
  <pageMargins left="0.511811024" right="0.511811024" top="0.78740157499999996" bottom="0.78740157499999996" header="0.31496062000000002" footer="0.31496062000000002"/>
  <pageSetup paperSize="9" orientation="portrait" r:id="rId2"/>
  <drawing r:id="rId3"/>
  <legacyDrawing r:id="rId4"/>
  <tableParts count="2"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7" sqref="C7"/>
    </sheetView>
  </sheetViews>
  <sheetFormatPr defaultRowHeight="15" x14ac:dyDescent="0.25"/>
  <cols>
    <col min="1" max="1" width="25.5703125" customWidth="1"/>
    <col min="2" max="2" width="13.28515625" customWidth="1"/>
    <col min="3" max="3" width="17.7109375" customWidth="1"/>
  </cols>
  <sheetData>
    <row r="1" spans="1:3" ht="18.75" x14ac:dyDescent="0.3">
      <c r="A1" s="41" t="s">
        <v>23</v>
      </c>
      <c r="B1" s="41"/>
      <c r="C1" s="41"/>
    </row>
    <row r="2" spans="1:3" x14ac:dyDescent="0.25">
      <c r="A2" t="s">
        <v>24</v>
      </c>
      <c r="B2" s="24" t="s">
        <v>25</v>
      </c>
      <c r="C2" s="20" t="s">
        <v>26</v>
      </c>
    </row>
    <row r="3" spans="1:3" x14ac:dyDescent="0.25">
      <c r="A3" s="25">
        <v>24511.919999999998</v>
      </c>
      <c r="B3" s="26">
        <v>0</v>
      </c>
      <c r="C3" s="20">
        <v>0</v>
      </c>
    </row>
    <row r="4" spans="1:3" x14ac:dyDescent="0.25">
      <c r="A4" s="25">
        <v>33919.800000000003</v>
      </c>
      <c r="B4" s="26">
        <v>7.4999999999999997E-2</v>
      </c>
      <c r="C4" s="20">
        <v>1838.39</v>
      </c>
    </row>
    <row r="5" spans="1:3" x14ac:dyDescent="0.25">
      <c r="A5" s="25">
        <v>45012.6</v>
      </c>
      <c r="B5" s="26">
        <v>0.15</v>
      </c>
      <c r="C5" s="20">
        <v>4382.38</v>
      </c>
    </row>
    <row r="6" spans="1:3" x14ac:dyDescent="0.25">
      <c r="A6" s="25">
        <v>55976.160000000003</v>
      </c>
      <c r="B6" s="26">
        <v>0.22500000000000001</v>
      </c>
      <c r="C6" s="20">
        <v>7758.32</v>
      </c>
    </row>
    <row r="7" spans="1:3" x14ac:dyDescent="0.25">
      <c r="A7" s="25"/>
      <c r="B7" s="26">
        <v>0.27500000000000002</v>
      </c>
      <c r="C7" s="20">
        <v>10557.13</v>
      </c>
    </row>
    <row r="8" spans="1:3" x14ac:dyDescent="0.25">
      <c r="A8" s="25"/>
      <c r="B8" s="26"/>
      <c r="C8" s="20"/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21</vt:i4>
      </vt:variant>
    </vt:vector>
  </HeadingPairs>
  <TitlesOfParts>
    <vt:vector size="23" baseType="lpstr">
      <vt:lpstr>2023</vt:lpstr>
      <vt:lpstr>Tabela IRPF</vt:lpstr>
      <vt:lpstr>IrComPGBL</vt:lpstr>
      <vt:lpstr>IrrfFaixa1Aliquota</vt:lpstr>
      <vt:lpstr>IrrfFaixa1Parcela</vt:lpstr>
      <vt:lpstr>IrrfFaixa1Teto</vt:lpstr>
      <vt:lpstr>IrrfFaixa2Aliquota</vt:lpstr>
      <vt:lpstr>IrrfFaixa2Parcela</vt:lpstr>
      <vt:lpstr>IrrfFaixa2Teto</vt:lpstr>
      <vt:lpstr>IrrfFaixa3Aliquota</vt:lpstr>
      <vt:lpstr>IrrfFaixa3Parcela</vt:lpstr>
      <vt:lpstr>IrrfFaixa3Teto</vt:lpstr>
      <vt:lpstr>IrrfFaixa4Aliquota</vt:lpstr>
      <vt:lpstr>IrrfFaixa4Parcela</vt:lpstr>
      <vt:lpstr>IrrfFaixa4Teto</vt:lpstr>
      <vt:lpstr>IrrfFaixa5Aliquota</vt:lpstr>
      <vt:lpstr>IrrfFaixa5Parcela</vt:lpstr>
      <vt:lpstr>IrSemPGBL</vt:lpstr>
      <vt:lpstr>Resumo_BeneficioDisponivelAposFolha</vt:lpstr>
      <vt:lpstr>Resumo_BeneficioFiscal</vt:lpstr>
      <vt:lpstr>Resumo_BeneficioNaoAproveitado</vt:lpstr>
      <vt:lpstr>Resumo_ContribuicoesExtra</vt:lpstr>
      <vt:lpstr>Resumo_ContribuicoesFolha</vt:lpstr>
    </vt:vector>
  </TitlesOfParts>
  <Manager/>
  <Company>BMW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Aranha</dc:creator>
  <cp:keywords/>
  <dc:description/>
  <cp:lastModifiedBy>André Aranha</cp:lastModifiedBy>
  <cp:revision/>
  <dcterms:created xsi:type="dcterms:W3CDTF">2019-11-12T22:19:49Z</dcterms:created>
  <dcterms:modified xsi:type="dcterms:W3CDTF">2023-10-31T14:50:41Z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7ccef6-6f89-497f-837e-da3f8dd5386d_Enabled">
    <vt:lpwstr>true</vt:lpwstr>
  </property>
  <property fmtid="{D5CDD505-2E9C-101B-9397-08002B2CF9AE}" pid="3" name="MSIP_Label_757ccef6-6f89-497f-837e-da3f8dd5386d_SetDate">
    <vt:lpwstr>2021-07-15T13:16:33Z</vt:lpwstr>
  </property>
  <property fmtid="{D5CDD505-2E9C-101B-9397-08002B2CF9AE}" pid="4" name="MSIP_Label_757ccef6-6f89-497f-837e-da3f8dd5386d_Method">
    <vt:lpwstr>Privileged</vt:lpwstr>
  </property>
  <property fmtid="{D5CDD505-2E9C-101B-9397-08002B2CF9AE}" pid="5" name="MSIP_Label_757ccef6-6f89-497f-837e-da3f8dd5386d_Name">
    <vt:lpwstr>Personal</vt:lpwstr>
  </property>
  <property fmtid="{D5CDD505-2E9C-101B-9397-08002B2CF9AE}" pid="6" name="MSIP_Label_757ccef6-6f89-497f-837e-da3f8dd5386d_SiteId">
    <vt:lpwstr>ce849bab-cc1c-465b-b62e-18f07c9ac198</vt:lpwstr>
  </property>
  <property fmtid="{D5CDD505-2E9C-101B-9397-08002B2CF9AE}" pid="7" name="MSIP_Label_757ccef6-6f89-497f-837e-da3f8dd5386d_ActionId">
    <vt:lpwstr>1c35f597-d45a-4f2e-8c52-914bf0d8d458</vt:lpwstr>
  </property>
  <property fmtid="{D5CDD505-2E9C-101B-9397-08002B2CF9AE}" pid="8" name="MSIP_Label_757ccef6-6f89-497f-837e-da3f8dd5386d_ContentBits">
    <vt:lpwstr>0</vt:lpwstr>
  </property>
</Properties>
</file>